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co17981\Desktop\2020 - CHODNIK ZŠ JOVSA\"/>
    </mc:Choice>
  </mc:AlternateContent>
  <bookViews>
    <workbookView xWindow="135" yWindow="510" windowWidth="22710" windowHeight="8940" activeTab="1"/>
  </bookViews>
  <sheets>
    <sheet name="Rekapitulácia stavby" sheetId="1" r:id="rId1"/>
    <sheet name="2020-22 - chodnik ZŠ Jovsa" sheetId="2" r:id="rId2"/>
  </sheets>
  <definedNames>
    <definedName name="_xlnm._FilterDatabase" localSheetId="1" hidden="1">'2020-22 - chodnik ZŠ Jovsa'!$C$114:$K$130</definedName>
    <definedName name="_xlnm.Print_Titles" localSheetId="1">'2020-22 - chodnik ZŠ Jovsa'!$114:$114</definedName>
    <definedName name="_xlnm.Print_Titles" localSheetId="0">'Rekapitulácia stavby'!$92:$92</definedName>
    <definedName name="_xlnm.Print_Area" localSheetId="1">'2020-22 - chodnik ZŠ Jovsa'!$C$4:$J$76,'2020-22 - chodnik ZŠ Jovsa'!$C$82:$J$98,'2020-22 - chodnik ZŠ Jovsa'!$C$104:$K$130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F109" i="2"/>
  <c r="E107" i="2"/>
  <c r="F87" i="2"/>
  <c r="E85" i="2"/>
  <c r="J22" i="2"/>
  <c r="E22" i="2"/>
  <c r="J90" i="2" s="1"/>
  <c r="J21" i="2"/>
  <c r="J19" i="2"/>
  <c r="E19" i="2"/>
  <c r="J89" i="2" s="1"/>
  <c r="J18" i="2"/>
  <c r="J16" i="2"/>
  <c r="E16" i="2"/>
  <c r="F112" i="2" s="1"/>
  <c r="J15" i="2"/>
  <c r="J13" i="2"/>
  <c r="E13" i="2"/>
  <c r="F89" i="2" s="1"/>
  <c r="J12" i="2"/>
  <c r="L90" i="1"/>
  <c r="AM90" i="1"/>
  <c r="AM89" i="1"/>
  <c r="L89" i="1"/>
  <c r="AM87" i="1"/>
  <c r="L87" i="1"/>
  <c r="L85" i="1"/>
  <c r="L84" i="1"/>
  <c r="J130" i="2"/>
  <c r="BK129" i="2"/>
  <c r="J126" i="2"/>
  <c r="J125" i="2"/>
  <c r="BK124" i="2"/>
  <c r="BK122" i="2"/>
  <c r="J120" i="2"/>
  <c r="BK119" i="2"/>
  <c r="J118" i="2"/>
  <c r="BK130" i="2"/>
  <c r="J129" i="2"/>
  <c r="J128" i="2"/>
  <c r="BK127" i="2"/>
  <c r="BK123" i="2"/>
  <c r="J122" i="2"/>
  <c r="BK118" i="2"/>
  <c r="AS94" i="1"/>
  <c r="BK128" i="2"/>
  <c r="J127" i="2"/>
  <c r="BK126" i="2"/>
  <c r="BK125" i="2"/>
  <c r="J124" i="2"/>
  <c r="J123" i="2"/>
  <c r="BK120" i="2"/>
  <c r="J119" i="2"/>
  <c r="BK121" i="2" l="1"/>
  <c r="J121" i="2"/>
  <c r="J97" i="2"/>
  <c r="R117" i="2"/>
  <c r="R116" i="2" s="1"/>
  <c r="R115" i="2" s="1"/>
  <c r="R121" i="2"/>
  <c r="P117" i="2"/>
  <c r="P121" i="2"/>
  <c r="BK117" i="2"/>
  <c r="J117" i="2" s="1"/>
  <c r="J96" i="2" s="1"/>
  <c r="T117" i="2"/>
  <c r="T121" i="2"/>
  <c r="F90" i="2"/>
  <c r="J111" i="2"/>
  <c r="J112" i="2"/>
  <c r="BF120" i="2"/>
  <c r="BF128" i="2"/>
  <c r="BF129" i="2"/>
  <c r="BF130" i="2"/>
  <c r="F111" i="2"/>
  <c r="BF118" i="2"/>
  <c r="BF119" i="2"/>
  <c r="BF123" i="2"/>
  <c r="BF124" i="2"/>
  <c r="BF125" i="2"/>
  <c r="BF122" i="2"/>
  <c r="BF126" i="2"/>
  <c r="BF127" i="2"/>
  <c r="F35" i="2"/>
  <c r="BD95" i="1" s="1"/>
  <c r="BD94" i="1" s="1"/>
  <c r="W33" i="1" s="1"/>
  <c r="J31" i="2"/>
  <c r="AV95" i="1" s="1"/>
  <c r="F31" i="2"/>
  <c r="AZ95" i="1" s="1"/>
  <c r="AZ94" i="1" s="1"/>
  <c r="AV94" i="1" s="1"/>
  <c r="AK29" i="1" s="1"/>
  <c r="F34" i="2"/>
  <c r="BC95" i="1"/>
  <c r="BC94" i="1" s="1"/>
  <c r="W32" i="1" s="1"/>
  <c r="F33" i="2"/>
  <c r="BB95" i="1"/>
  <c r="BB94" i="1" s="1"/>
  <c r="W31" i="1" s="1"/>
  <c r="T116" i="2" l="1"/>
  <c r="T115" i="2" s="1"/>
  <c r="P116" i="2"/>
  <c r="P115" i="2"/>
  <c r="AU95" i="1" s="1"/>
  <c r="AU94" i="1" s="1"/>
  <c r="BK116" i="2"/>
  <c r="J116" i="2" s="1"/>
  <c r="J95" i="2" s="1"/>
  <c r="W29" i="1"/>
  <c r="AY94" i="1"/>
  <c r="AX94" i="1"/>
  <c r="F32" i="2"/>
  <c r="BA95" i="1" s="1"/>
  <c r="BA94" i="1" s="1"/>
  <c r="W30" i="1" s="1"/>
  <c r="J32" i="2"/>
  <c r="AW95" i="1" s="1"/>
  <c r="AT95" i="1" s="1"/>
  <c r="BK115" i="2" l="1"/>
  <c r="J115" i="2"/>
  <c r="J28" i="2" s="1"/>
  <c r="AG95" i="1" s="1"/>
  <c r="AG94" i="1" s="1"/>
  <c r="AK26" i="1" s="1"/>
  <c r="AW94" i="1"/>
  <c r="AK30" i="1"/>
  <c r="AN95" i="1" l="1"/>
  <c r="J37" i="2"/>
  <c r="J94" i="2"/>
  <c r="AK35" i="1"/>
  <c r="AT94" i="1"/>
  <c r="AN94" i="1" l="1"/>
</calcChain>
</file>

<file path=xl/sharedStrings.xml><?xml version="1.0" encoding="utf-8"?>
<sst xmlns="http://schemas.openxmlformats.org/spreadsheetml/2006/main" count="425" uniqueCount="155">
  <si>
    <t>Export Komplet</t>
  </si>
  <si>
    <t/>
  </si>
  <si>
    <t>2.0</t>
  </si>
  <si>
    <t>False</t>
  </si>
  <si>
    <t>{c9b100e7-1d5e-44ec-9db6-08b98a2497e6}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</si>
  <si>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</si>
  <si>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</si>
  <si>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</si>
  <si>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</si>
  <si>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</si>
  <si>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</si>
  <si>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</si>
  <si>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2020-22</t>
  </si>
  <si>
    <t>Stavba:</t>
  </si>
  <si>
    <t>chodnik ZŠ Jovsa</t>
  </si>
  <si>
    <t>JKSO:</t>
  </si>
  <si>
    <t>KS:</t>
  </si>
  <si>
    <t>Miesto:</t>
  </si>
  <si>
    <t xml:space="preserve"> </t>
  </si>
  <si>
    <t>Dátum:</t>
  </si>
  <si>
    <t>26. 7. 2020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</si>
  <si>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</si>
  <si>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</si>
  <si>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</si>
  <si>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</si>
  <si>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</si>
  <si>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</si>
  <si>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</si>
  <si>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</si>
  <si>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</si>
  <si>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</si>
  <si>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</si>
  <si>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</si>
  <si>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</si>
  <si>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</si>
  <si>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</si>
  <si>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</si>
  <si>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</si>
  <si>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</si>
  <si>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</si>
  <si>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</si>
  <si>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</si>
  <si>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</si>
  <si>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</si>
  <si>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</si>
  <si>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</si>
  <si>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</si>
  <si>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</si>
  <si>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</si>
  <si>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</si>
  <si>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</si>
  <si>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</si>
  <si>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</si>
  <si>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</si>
  <si>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</si>
  <si>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</si>
  <si>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</si>
  <si>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</si>
  <si>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</si>
  <si>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</si>
  <si>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</si>
  <si>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</si>
  <si>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</si>
  <si>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</si>
  <si>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</si>
  <si>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</si>
  <si>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</si>
  <si>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</si>
  <si>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</si>
  <si>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</si>
  <si>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</si>
  <si>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</si>
  <si>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</si>
  <si>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</si>
  <si>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</si>
  <si>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</si>
  <si>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</si>
  <si>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</si>
  <si>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</si>
  <si>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</si>
  <si>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</si>
  <si>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</si>
  <si>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</si>
  <si>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5 - Komunikácie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</si>
  <si>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</si>
  <si>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</si>
  <si>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</si>
  <si>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</si>
  <si>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</si>
  <si>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</si>
  <si>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</si>
  <si>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</si>
  <si>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</si>
  <si>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</si>
  <si>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</si>
  <si>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</si>
  <si>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</si>
  <si>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</si>
  <si>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</si>
  <si>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</si>
  <si>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5</t>
  </si>
  <si>
    <t>Komunikácie</t>
  </si>
  <si>
    <t>4</t>
  </si>
  <si>
    <t>K</t>
  </si>
  <si>
    <t>564871111.S</t>
  </si>
  <si>
    <t>Podklad zo štrkodrviny s rozprestretím a zhutnením, po zhutnení hr. 250 mm</t>
  </si>
  <si>
    <t>m2</t>
  </si>
  <si>
    <t>2</t>
  </si>
  <si>
    <t>-142756251</t>
  </si>
  <si>
    <t>577154271.S</t>
  </si>
  <si>
    <t>Asfaltový betón vrstva obrusná AC 11 O v pruhu š. do 3 m z modifik. asfaltu tr. II, po zhutnení hr. 60 mm</t>
  </si>
  <si>
    <t>2123604463</t>
  </si>
  <si>
    <t>11</t>
  </si>
  <si>
    <t>M</t>
  </si>
  <si>
    <t>693110000500.S</t>
  </si>
  <si>
    <t>Geotextília polypropylénová netkaná 136 g/m2</t>
  </si>
  <si>
    <t>8</t>
  </si>
  <si>
    <t>-1750374979</t>
  </si>
  <si>
    <t>9</t>
  </si>
  <si>
    <t>Ostatné konštrukcie a práce-búranie</t>
  </si>
  <si>
    <t>113152130.S</t>
  </si>
  <si>
    <t>vyburanie asf. podkladu alebo krytu bez prek., plochy do 500 m2, pruh š. do 0,5 m, hr. 50 mm  0,127 t</t>
  </si>
  <si>
    <t>-1214301823</t>
  </si>
  <si>
    <t>113206111.S</t>
  </si>
  <si>
    <t>Vytrhanie obrúb betónových, s vybúraním lôžka, z krajníkov alebo obrubníkov stojatých,  -0,14500t</t>
  </si>
  <si>
    <t>m</t>
  </si>
  <si>
    <t>-1864312501</t>
  </si>
  <si>
    <t>3</t>
  </si>
  <si>
    <t>113307213.S</t>
  </si>
  <si>
    <t>Odstránenie podkladu v ploche nad 200 m2 z kameniva ťaženého, hr. vrstvy 200 do 300 mm,  -0,50000t</t>
  </si>
  <si>
    <t>656060429</t>
  </si>
  <si>
    <t>6</t>
  </si>
  <si>
    <t>592170003500</t>
  </si>
  <si>
    <t>Obrubník  rovný, lxšxv 1000x100x200 mm, sivá</t>
  </si>
  <si>
    <t>ks</t>
  </si>
  <si>
    <t>-541974513</t>
  </si>
  <si>
    <t>7</t>
  </si>
  <si>
    <t>917862111.S</t>
  </si>
  <si>
    <t>Osadenie chodník. obrubníka betónového stojatého do lôžka z betónu prosteho tr. C 12/15 s bočnou oporou</t>
  </si>
  <si>
    <t>-889203472</t>
  </si>
  <si>
    <t>12</t>
  </si>
  <si>
    <t>919411121.S</t>
  </si>
  <si>
    <t>Čelo priepustu z betónu prostého z rúr DN 600 až DN 800 mm</t>
  </si>
  <si>
    <t>-702893318</t>
  </si>
  <si>
    <t>979082213.S</t>
  </si>
  <si>
    <t>Vodorovná doprava sutiny so zložením a hrubým urovnaním na vzdialenosť do 1 km</t>
  </si>
  <si>
    <t>t</t>
  </si>
  <si>
    <t>52371509</t>
  </si>
  <si>
    <t>979082219.S</t>
  </si>
  <si>
    <t>Príplatok k cene za každý ďalší aj začatý 1 km nad 1 km pre vodorovnú dopravu sutiny</t>
  </si>
  <si>
    <t>780530984</t>
  </si>
  <si>
    <t>10</t>
  </si>
  <si>
    <t>979082312</t>
  </si>
  <si>
    <t>Vodorovná doprava sutiny a vybúraných hmôt bez naloženia, s vyložením na vzdialenosť do 1000 m</t>
  </si>
  <si>
    <t>62314252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</si>
</sst>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1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9" t="s">
        <v>12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0" t="s">
        <v>14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91" t="s">
        <v>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2">
        <f>ROUND(AG94,2)</f>
        <v>0</v>
      </c>
      <c r="AL26" s="193"/>
      <c r="AM26" s="193"/>
      <c r="AN26" s="193"/>
      <c r="AO26" s="19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4" t="s">
        <v>30</v>
      </c>
      <c r="M28" s="194"/>
      <c r="N28" s="194"/>
      <c r="O28" s="194"/>
      <c r="P28" s="194"/>
      <c r="Q28" s="26"/>
      <c r="R28" s="26"/>
      <c r="S28" s="26"/>
      <c r="T28" s="26"/>
      <c r="U28" s="26"/>
      <c r="V28" s="26"/>
      <c r="W28" s="194" t="s">
        <v>31</v>
      </c>
      <c r="X28" s="194"/>
      <c r="Y28" s="194"/>
      <c r="Z28" s="194"/>
      <c r="AA28" s="194"/>
      <c r="AB28" s="194"/>
      <c r="AC28" s="194"/>
      <c r="AD28" s="194"/>
      <c r="AE28" s="194"/>
      <c r="AF28" s="26"/>
      <c r="AG28" s="26"/>
      <c r="AH28" s="26"/>
      <c r="AI28" s="26"/>
      <c r="AJ28" s="26"/>
      <c r="AK28" s="194" t="s">
        <v>32</v>
      </c>
      <c r="AL28" s="194"/>
      <c r="AM28" s="194"/>
      <c r="AN28" s="194"/>
      <c r="AO28" s="194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1"/>
    </row>
    <row r="30" spans="1:71" s="3" customFormat="1" ht="14.45" customHeight="1">
      <c r="B30" s="31"/>
      <c r="F30" s="23" t="s">
        <v>35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5" hidden="1" customHeight="1">
      <c r="B31" s="31"/>
      <c r="F31" s="23" t="s">
        <v>36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5" hidden="1" customHeight="1">
      <c r="B32" s="31"/>
      <c r="F32" s="23" t="s">
        <v>37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5" hidden="1" customHeight="1">
      <c r="B33" s="31"/>
      <c r="F33" s="23" t="s">
        <v>38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85" t="s">
        <v>41</v>
      </c>
      <c r="Y35" s="186"/>
      <c r="Z35" s="186"/>
      <c r="AA35" s="186"/>
      <c r="AB35" s="186"/>
      <c r="AC35" s="34"/>
      <c r="AD35" s="34"/>
      <c r="AE35" s="34"/>
      <c r="AF35" s="34"/>
      <c r="AG35" s="34"/>
      <c r="AH35" s="34"/>
      <c r="AI35" s="34"/>
      <c r="AJ35" s="34"/>
      <c r="AK35" s="187">
        <f>SUM(AK26:AK33)</f>
        <v>0</v>
      </c>
      <c r="AL35" s="186"/>
      <c r="AM35" s="186"/>
      <c r="AN35" s="186"/>
      <c r="AO35" s="18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2020-22</v>
      </c>
      <c r="AR84" s="45"/>
    </row>
    <row r="85" spans="1:90" s="5" customFormat="1" ht="36.950000000000003" customHeight="1">
      <c r="B85" s="46"/>
      <c r="C85" s="47" t="s">
        <v>13</v>
      </c>
      <c r="L85" s="173" t="str">
        <f>K6</f>
        <v>chodnik ZŠ Jovsa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5" t="str">
        <f>IF(AN8= "","",AN8)</f>
        <v>26. 7. 2020</v>
      </c>
      <c r="AN87" s="175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76" t="str">
        <f>IF(E17="","",E17)</f>
        <v xml:space="preserve"> </v>
      </c>
      <c r="AN89" s="177"/>
      <c r="AO89" s="177"/>
      <c r="AP89" s="177"/>
      <c r="AQ89" s="26"/>
      <c r="AR89" s="27"/>
      <c r="AS89" s="178" t="s">
        <v>49</v>
      </c>
      <c r="AT89" s="17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6" t="str">
        <f>IF(E20="","",E20)</f>
        <v xml:space="preserve"> </v>
      </c>
      <c r="AN90" s="177"/>
      <c r="AO90" s="177"/>
      <c r="AP90" s="177"/>
      <c r="AQ90" s="26"/>
      <c r="AR90" s="27"/>
      <c r="AS90" s="180"/>
      <c r="AT90" s="18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0"/>
      <c r="AT91" s="18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3" t="s">
        <v>50</v>
      </c>
      <c r="D92" s="164"/>
      <c r="E92" s="164"/>
      <c r="F92" s="164"/>
      <c r="G92" s="164"/>
      <c r="H92" s="54"/>
      <c r="I92" s="165" t="s">
        <v>51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52</v>
      </c>
      <c r="AH92" s="164"/>
      <c r="AI92" s="164"/>
      <c r="AJ92" s="164"/>
      <c r="AK92" s="164"/>
      <c r="AL92" s="164"/>
      <c r="AM92" s="164"/>
      <c r="AN92" s="165" t="s">
        <v>53</v>
      </c>
      <c r="AO92" s="164"/>
      <c r="AP92" s="167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SUM(AG94,AT94)</f>
        <v>0</v>
      </c>
      <c r="AO94" s="172"/>
      <c r="AP94" s="172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210.95862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V94" s="71" t="s">
        <v>70</v>
      </c>
      <c r="BW94" s="71" t="s">
        <v>4</v>
      </c>
      <c r="BX94" s="71" t="s">
        <v>71</v>
      </c>
      <c r="CL94" s="71" t="s">
        <v>1</v>
      </c>
    </row>
    <row r="95" spans="1:90" s="7" customFormat="1" ht="16.5" customHeight="1">
      <c r="A95" s="72" t="s">
        <v>72</v>
      </c>
      <c r="B95" s="73"/>
      <c r="C95" s="74"/>
      <c r="D95" s="170" t="s">
        <v>12</v>
      </c>
      <c r="E95" s="170"/>
      <c r="F95" s="170"/>
      <c r="G95" s="170"/>
      <c r="H95" s="170"/>
      <c r="I95" s="75"/>
      <c r="J95" s="170" t="s">
        <v>14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'2020-22 - chodnik ZŠ Jovsa'!J28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6" t="s">
        <v>73</v>
      </c>
      <c r="AR95" s="73"/>
      <c r="AS95" s="77">
        <v>0</v>
      </c>
      <c r="AT95" s="78">
        <f>ROUND(SUM(AV95:AW95),2)</f>
        <v>0</v>
      </c>
      <c r="AU95" s="79">
        <f>'2020-22 - chodnik ZŠ Jovsa'!P115</f>
        <v>210.95862099999999</v>
      </c>
      <c r="AV95" s="78">
        <f>'2020-22 - chodnik ZŠ Jovsa'!J31</f>
        <v>0</v>
      </c>
      <c r="AW95" s="78">
        <f>'2020-22 - chodnik ZŠ Jovsa'!J32</f>
        <v>0</v>
      </c>
      <c r="AX95" s="78">
        <f>'2020-22 - chodnik ZŠ Jovsa'!J33</f>
        <v>0</v>
      </c>
      <c r="AY95" s="78">
        <f>'2020-22 - chodnik ZŠ Jovsa'!J34</f>
        <v>0</v>
      </c>
      <c r="AZ95" s="78">
        <f>'2020-22 - chodnik ZŠ Jovsa'!F31</f>
        <v>0</v>
      </c>
      <c r="BA95" s="78">
        <f>'2020-22 - chodnik ZŠ Jovsa'!F32</f>
        <v>0</v>
      </c>
      <c r="BB95" s="78">
        <f>'2020-22 - chodnik ZŠ Jovsa'!F33</f>
        <v>0</v>
      </c>
      <c r="BC95" s="78">
        <f>'2020-22 - chodnik ZŠ Jovsa'!F34</f>
        <v>0</v>
      </c>
      <c r="BD95" s="80">
        <f>'2020-22 - chodnik ZŠ Jovsa'!F35</f>
        <v>0</v>
      </c>
      <c r="BT95" s="81" t="s">
        <v>74</v>
      </c>
      <c r="BU95" s="81" t="s">
        <v>75</v>
      </c>
      <c r="BV95" s="81" t="s">
        <v>70</v>
      </c>
      <c r="BW95" s="81" t="s">
        <v>4</v>
      </c>
      <c r="BX95" s="81" t="s">
        <v>71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020-22 - chodnik ZŠ Jovs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1"/>
  <sheetViews>
    <sheetView showGridLines="0" tabSelected="1" topLeftCell="A96" workbookViewId="0">
      <selection activeCell="J10" sqref="J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1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76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73" t="s">
        <v>14</v>
      </c>
      <c r="F7" s="195"/>
      <c r="G7" s="195"/>
      <c r="H7" s="195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tr">
        <f>IF('Rekapitulácia stavby'!AN10="","",'Rekapitulácia stavby'!AN10)</f>
        <v/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tr">
        <f>IF('Rekapitulácia stavby'!E11="","",'Rekapitulácia stavby'!E11)</f>
        <v xml:space="preserve"> </v>
      </c>
      <c r="F13" s="26"/>
      <c r="G13" s="26"/>
      <c r="H13" s="26"/>
      <c r="I13" s="23" t="s">
        <v>23</v>
      </c>
      <c r="J13" s="21" t="str">
        <f>IF('Rekapitulácia stavby'!AN11="","",'Rekapitulácia stavby'!AN11)</f>
        <v/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9" t="str">
        <f>'Rekapitulácia stavby'!E14</f>
        <v xml:space="preserve"> </v>
      </c>
      <c r="F16" s="189"/>
      <c r="G16" s="189"/>
      <c r="H16" s="189"/>
      <c r="I16" s="23" t="s">
        <v>23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25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23</v>
      </c>
      <c r="J19" s="21" t="str">
        <f>IF('Rekapitulácia stavby'!AN17="","",'Rekapitulácia stavby'!AN17)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27</v>
      </c>
      <c r="E21" s="26"/>
      <c r="F21" s="26"/>
      <c r="G21" s="26"/>
      <c r="H21" s="26"/>
      <c r="I21" s="23" t="s">
        <v>22</v>
      </c>
      <c r="J21" s="21" t="str">
        <f>IF('Rekapitulácia stavby'!AN19="","",'Rekapitulácia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23</v>
      </c>
      <c r="J22" s="21" t="str">
        <f>IF('Rekapitulácia stavby'!AN20="","",'Rekapitulácia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91" t="s">
        <v>1</v>
      </c>
      <c r="F25" s="191"/>
      <c r="G25" s="191"/>
      <c r="H25" s="191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29</v>
      </c>
      <c r="E28" s="26"/>
      <c r="F28" s="26"/>
      <c r="G28" s="26"/>
      <c r="H28" s="26"/>
      <c r="I28" s="26"/>
      <c r="J28" s="65">
        <f>ROUND(J115,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31</v>
      </c>
      <c r="G30" s="26"/>
      <c r="H30" s="26"/>
      <c r="I30" s="30" t="s">
        <v>30</v>
      </c>
      <c r="J30" s="30" t="s">
        <v>32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33</v>
      </c>
      <c r="E31" s="23" t="s">
        <v>34</v>
      </c>
      <c r="F31" s="89">
        <f>ROUND((SUM(BE115:BE130)),  2)</f>
        <v>0</v>
      </c>
      <c r="G31" s="26"/>
      <c r="H31" s="26"/>
      <c r="I31" s="90">
        <v>0.2</v>
      </c>
      <c r="J31" s="89">
        <f>ROUND(((SUM(BE115:BE130))*I31),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35</v>
      </c>
      <c r="F32" s="89">
        <f>ROUND((SUM(BF115:BF130)),  2)</f>
        <v>0</v>
      </c>
      <c r="G32" s="26"/>
      <c r="H32" s="26"/>
      <c r="I32" s="90">
        <v>0.2</v>
      </c>
      <c r="J32" s="89">
        <f>ROUND(((SUM(BF115:BF130))*I32),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36</v>
      </c>
      <c r="F33" s="89">
        <f>ROUND((SUM(BG115:BG130)),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37</v>
      </c>
      <c r="F34" s="89">
        <f>ROUND((SUM(BH115:BH130)),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89">
        <f>ROUND((SUM(BI115:BI130)),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39</v>
      </c>
      <c r="E37" s="54"/>
      <c r="F37" s="54"/>
      <c r="G37" s="93" t="s">
        <v>40</v>
      </c>
      <c r="H37" s="94" t="s">
        <v>41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97" t="s">
        <v>45</v>
      </c>
      <c r="G61" s="39" t="s">
        <v>44</v>
      </c>
      <c r="H61" s="29"/>
      <c r="I61" s="29"/>
      <c r="J61" s="98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97" t="s">
        <v>45</v>
      </c>
      <c r="G76" s="39" t="s">
        <v>44</v>
      </c>
      <c r="H76" s="29"/>
      <c r="I76" s="29"/>
      <c r="J76" s="98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73" t="str">
        <f>E7</f>
        <v>chodnik ZŠ Jovsa</v>
      </c>
      <c r="F85" s="195"/>
      <c r="G85" s="195"/>
      <c r="H85" s="195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 xml:space="preserve"> </v>
      </c>
      <c r="G87" s="26"/>
      <c r="H87" s="26"/>
      <c r="I87" s="23" t="s">
        <v>19</v>
      </c>
      <c r="J87" s="49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 xml:space="preserve"> </v>
      </c>
      <c r="G89" s="26"/>
      <c r="H89" s="26"/>
      <c r="I89" s="23" t="s">
        <v>25</v>
      </c>
      <c r="J89" s="24" t="str">
        <f>E19</f>
        <v xml:space="preserve"> 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27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78</v>
      </c>
      <c r="D92" s="91"/>
      <c r="E92" s="91"/>
      <c r="F92" s="91"/>
      <c r="G92" s="91"/>
      <c r="H92" s="91"/>
      <c r="I92" s="91"/>
      <c r="J92" s="100" t="s">
        <v>79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80</v>
      </c>
      <c r="D94" s="26"/>
      <c r="E94" s="26"/>
      <c r="F94" s="26"/>
      <c r="G94" s="26"/>
      <c r="H94" s="26"/>
      <c r="I94" s="26"/>
      <c r="J94" s="65">
        <f>J115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81</v>
      </c>
    </row>
    <row r="95" spans="1:47" s="9" customFormat="1" ht="24.95" customHeight="1">
      <c r="B95" s="102"/>
      <c r="D95" s="103" t="s">
        <v>82</v>
      </c>
      <c r="E95" s="104"/>
      <c r="F95" s="104"/>
      <c r="G95" s="104"/>
      <c r="H95" s="104"/>
      <c r="I95" s="104"/>
      <c r="J95" s="105">
        <f>J116</f>
        <v>0</v>
      </c>
      <c r="L95" s="102"/>
    </row>
    <row r="96" spans="1:47" s="10" customFormat="1" ht="19.899999999999999" customHeight="1">
      <c r="B96" s="106"/>
      <c r="D96" s="107" t="s">
        <v>83</v>
      </c>
      <c r="E96" s="108"/>
      <c r="F96" s="108"/>
      <c r="G96" s="108"/>
      <c r="H96" s="108"/>
      <c r="I96" s="108"/>
      <c r="J96" s="109">
        <f>J117</f>
        <v>0</v>
      </c>
      <c r="L96" s="106"/>
    </row>
    <row r="97" spans="1:31" s="10" customFormat="1" ht="19.899999999999999" customHeight="1">
      <c r="B97" s="106"/>
      <c r="D97" s="107" t="s">
        <v>84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1:31" s="2" customFormat="1" ht="21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6.95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3" spans="1:31" s="2" customFormat="1" ht="6.95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4.95" customHeight="1">
      <c r="A104" s="26"/>
      <c r="B104" s="27"/>
      <c r="C104" s="18" t="s">
        <v>85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2" customHeight="1">
      <c r="A106" s="26"/>
      <c r="B106" s="27"/>
      <c r="C106" s="23" t="s">
        <v>13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6.5" customHeight="1">
      <c r="A107" s="26"/>
      <c r="B107" s="27"/>
      <c r="C107" s="26"/>
      <c r="D107" s="26"/>
      <c r="E107" s="173" t="str">
        <f>E7</f>
        <v>chodnik ZŠ Jovsa</v>
      </c>
      <c r="F107" s="195"/>
      <c r="G107" s="195"/>
      <c r="H107" s="195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17</v>
      </c>
      <c r="D109" s="26"/>
      <c r="E109" s="26"/>
      <c r="F109" s="21" t="str">
        <f>F10</f>
        <v xml:space="preserve"> </v>
      </c>
      <c r="G109" s="26"/>
      <c r="H109" s="26"/>
      <c r="I109" s="23" t="s">
        <v>19</v>
      </c>
      <c r="J109" s="49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5.2" customHeight="1">
      <c r="A111" s="26"/>
      <c r="B111" s="27"/>
      <c r="C111" s="23" t="s">
        <v>21</v>
      </c>
      <c r="D111" s="26"/>
      <c r="E111" s="26"/>
      <c r="F111" s="21" t="str">
        <f>E13</f>
        <v xml:space="preserve"> </v>
      </c>
      <c r="G111" s="26"/>
      <c r="H111" s="26"/>
      <c r="I111" s="23" t="s">
        <v>25</v>
      </c>
      <c r="J111" s="24" t="str">
        <f>E19</f>
        <v xml:space="preserve"> 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5.2" customHeight="1">
      <c r="A112" s="26"/>
      <c r="B112" s="27"/>
      <c r="C112" s="23" t="s">
        <v>24</v>
      </c>
      <c r="D112" s="26"/>
      <c r="E112" s="26"/>
      <c r="F112" s="21" t="str">
        <f>IF(E16="","",E16)</f>
        <v xml:space="preserve"> </v>
      </c>
      <c r="G112" s="26"/>
      <c r="H112" s="26"/>
      <c r="I112" s="23" t="s">
        <v>27</v>
      </c>
      <c r="J112" s="24" t="str">
        <f>E22</f>
        <v xml:space="preserve"> 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0.3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1" customFormat="1" ht="29.25" customHeight="1">
      <c r="A114" s="110"/>
      <c r="B114" s="111"/>
      <c r="C114" s="112" t="s">
        <v>86</v>
      </c>
      <c r="D114" s="113" t="s">
        <v>54</v>
      </c>
      <c r="E114" s="113" t="s">
        <v>50</v>
      </c>
      <c r="F114" s="113" t="s">
        <v>51</v>
      </c>
      <c r="G114" s="113" t="s">
        <v>87</v>
      </c>
      <c r="H114" s="113" t="s">
        <v>88</v>
      </c>
      <c r="I114" s="113" t="s">
        <v>89</v>
      </c>
      <c r="J114" s="114" t="s">
        <v>79</v>
      </c>
      <c r="K114" s="115" t="s">
        <v>90</v>
      </c>
      <c r="L114" s="116"/>
      <c r="M114" s="56" t="s">
        <v>1</v>
      </c>
      <c r="N114" s="57" t="s">
        <v>33</v>
      </c>
      <c r="O114" s="57" t="s">
        <v>91</v>
      </c>
      <c r="P114" s="57" t="s">
        <v>92</v>
      </c>
      <c r="Q114" s="57" t="s">
        <v>93</v>
      </c>
      <c r="R114" s="57" t="s">
        <v>94</v>
      </c>
      <c r="S114" s="57" t="s">
        <v>95</v>
      </c>
      <c r="T114" s="58" t="s">
        <v>96</v>
      </c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</row>
    <row r="115" spans="1:65" s="2" customFormat="1" ht="22.9" customHeight="1">
      <c r="A115" s="26"/>
      <c r="B115" s="27"/>
      <c r="C115" s="63" t="s">
        <v>80</v>
      </c>
      <c r="D115" s="26"/>
      <c r="E115" s="26"/>
      <c r="F115" s="26"/>
      <c r="G115" s="26"/>
      <c r="H115" s="26"/>
      <c r="I115" s="26"/>
      <c r="J115" s="117">
        <f>BK115</f>
        <v>0</v>
      </c>
      <c r="K115" s="26"/>
      <c r="L115" s="27"/>
      <c r="M115" s="59"/>
      <c r="N115" s="50"/>
      <c r="O115" s="60"/>
      <c r="P115" s="118">
        <f>P116</f>
        <v>210.95862099999999</v>
      </c>
      <c r="Q115" s="60"/>
      <c r="R115" s="118">
        <f>R116</f>
        <v>297.89364</v>
      </c>
      <c r="S115" s="60"/>
      <c r="T115" s="119">
        <f>T116</f>
        <v>244.291</v>
      </c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T115" s="14" t="s">
        <v>68</v>
      </c>
      <c r="AU115" s="14" t="s">
        <v>81</v>
      </c>
      <c r="BK115" s="120">
        <f>BK116</f>
        <v>0</v>
      </c>
    </row>
    <row r="116" spans="1:65" s="12" customFormat="1" ht="25.9" customHeight="1">
      <c r="B116" s="121"/>
      <c r="D116" s="122" t="s">
        <v>68</v>
      </c>
      <c r="E116" s="123" t="s">
        <v>97</v>
      </c>
      <c r="F116" s="123" t="s">
        <v>98</v>
      </c>
      <c r="J116" s="124">
        <f>BK116</f>
        <v>0</v>
      </c>
      <c r="L116" s="121"/>
      <c r="M116" s="125"/>
      <c r="N116" s="126"/>
      <c r="O116" s="126"/>
      <c r="P116" s="127">
        <f>P117+P121</f>
        <v>210.95862099999999</v>
      </c>
      <c r="Q116" s="126"/>
      <c r="R116" s="127">
        <f>R117+R121</f>
        <v>297.89364</v>
      </c>
      <c r="S116" s="126"/>
      <c r="T116" s="128">
        <f>T117+T121</f>
        <v>244.291</v>
      </c>
      <c r="AR116" s="122" t="s">
        <v>74</v>
      </c>
      <c r="AT116" s="129" t="s">
        <v>68</v>
      </c>
      <c r="AU116" s="129" t="s">
        <v>69</v>
      </c>
      <c r="AY116" s="122" t="s">
        <v>99</v>
      </c>
      <c r="BK116" s="130">
        <f>BK117+BK121</f>
        <v>0</v>
      </c>
    </row>
    <row r="117" spans="1:65" s="12" customFormat="1" ht="22.9" customHeight="1">
      <c r="B117" s="121"/>
      <c r="D117" s="122" t="s">
        <v>68</v>
      </c>
      <c r="E117" s="131" t="s">
        <v>100</v>
      </c>
      <c r="F117" s="131" t="s">
        <v>101</v>
      </c>
      <c r="J117" s="132">
        <f>BK117</f>
        <v>0</v>
      </c>
      <c r="L117" s="121"/>
      <c r="M117" s="125"/>
      <c r="N117" s="126"/>
      <c r="O117" s="126"/>
      <c r="P117" s="127">
        <f>SUM(P118:P120)</f>
        <v>39.408560000000001</v>
      </c>
      <c r="Q117" s="126"/>
      <c r="R117" s="127">
        <f>SUM(R118:R120)</f>
        <v>231.19433999999998</v>
      </c>
      <c r="S117" s="126"/>
      <c r="T117" s="128">
        <f>SUM(T118:T120)</f>
        <v>0</v>
      </c>
      <c r="AR117" s="122" t="s">
        <v>74</v>
      </c>
      <c r="AT117" s="129" t="s">
        <v>68</v>
      </c>
      <c r="AU117" s="129" t="s">
        <v>74</v>
      </c>
      <c r="AY117" s="122" t="s">
        <v>99</v>
      </c>
      <c r="BK117" s="130">
        <f>SUM(BK118:BK120)</f>
        <v>0</v>
      </c>
    </row>
    <row r="118" spans="1:65" s="2" customFormat="1" ht="21.75" customHeight="1">
      <c r="A118" s="26"/>
      <c r="B118" s="133"/>
      <c r="C118" s="134" t="s">
        <v>102</v>
      </c>
      <c r="D118" s="134" t="s">
        <v>103</v>
      </c>
      <c r="E118" s="135" t="s">
        <v>104</v>
      </c>
      <c r="F118" s="136" t="s">
        <v>105</v>
      </c>
      <c r="G118" s="137" t="s">
        <v>106</v>
      </c>
      <c r="H118" s="138">
        <v>388</v>
      </c>
      <c r="I118" s="139">
        <v>0</v>
      </c>
      <c r="J118" s="139">
        <f>ROUND(I118*H118,2)</f>
        <v>0</v>
      </c>
      <c r="K118" s="140"/>
      <c r="L118" s="27"/>
      <c r="M118" s="141" t="s">
        <v>1</v>
      </c>
      <c r="N118" s="142" t="s">
        <v>35</v>
      </c>
      <c r="O118" s="143">
        <v>3.0120000000000001E-2</v>
      </c>
      <c r="P118" s="143">
        <f>O118*H118</f>
        <v>11.68656</v>
      </c>
      <c r="Q118" s="143">
        <v>0.46166000000000001</v>
      </c>
      <c r="R118" s="143">
        <f>Q118*H118</f>
        <v>179.12407999999999</v>
      </c>
      <c r="S118" s="143">
        <v>0</v>
      </c>
      <c r="T118" s="144">
        <f>S118*H118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R118" s="145" t="s">
        <v>102</v>
      </c>
      <c r="AT118" s="145" t="s">
        <v>103</v>
      </c>
      <c r="AU118" s="145" t="s">
        <v>107</v>
      </c>
      <c r="AY118" s="14" t="s">
        <v>99</v>
      </c>
      <c r="BE118" s="146">
        <f>IF(N118="základná",J118,0)</f>
        <v>0</v>
      </c>
      <c r="BF118" s="146">
        <f>IF(N118="znížená",J118,0)</f>
        <v>0</v>
      </c>
      <c r="BG118" s="146">
        <f>IF(N118="zákl. prenesená",J118,0)</f>
        <v>0</v>
      </c>
      <c r="BH118" s="146">
        <f>IF(N118="zníž. prenesená",J118,0)</f>
        <v>0</v>
      </c>
      <c r="BI118" s="146">
        <f>IF(N118="nulová",J118,0)</f>
        <v>0</v>
      </c>
      <c r="BJ118" s="14" t="s">
        <v>107</v>
      </c>
      <c r="BK118" s="146">
        <f>ROUND(I118*H118,2)</f>
        <v>0</v>
      </c>
      <c r="BL118" s="14" t="s">
        <v>102</v>
      </c>
      <c r="BM118" s="145" t="s">
        <v>108</v>
      </c>
    </row>
    <row r="119" spans="1:65" s="2" customFormat="1" ht="21.75" customHeight="1">
      <c r="A119" s="26"/>
      <c r="B119" s="133"/>
      <c r="C119" s="134" t="s">
        <v>100</v>
      </c>
      <c r="D119" s="134" t="s">
        <v>103</v>
      </c>
      <c r="E119" s="135" t="s">
        <v>109</v>
      </c>
      <c r="F119" s="136" t="s">
        <v>110</v>
      </c>
      <c r="G119" s="137" t="s">
        <v>106</v>
      </c>
      <c r="H119" s="138">
        <v>334</v>
      </c>
      <c r="I119" s="139">
        <v>0</v>
      </c>
      <c r="J119" s="139">
        <f>ROUND(I119*H119,2)</f>
        <v>0</v>
      </c>
      <c r="K119" s="140"/>
      <c r="L119" s="27"/>
      <c r="M119" s="141" t="s">
        <v>1</v>
      </c>
      <c r="N119" s="142" t="s">
        <v>35</v>
      </c>
      <c r="O119" s="143">
        <v>8.3000000000000004E-2</v>
      </c>
      <c r="P119" s="143">
        <f>O119*H119</f>
        <v>27.722000000000001</v>
      </c>
      <c r="Q119" s="143">
        <v>0.15559000000000001</v>
      </c>
      <c r="R119" s="143">
        <f>Q119*H119</f>
        <v>51.967060000000004</v>
      </c>
      <c r="S119" s="143">
        <v>0</v>
      </c>
      <c r="T119" s="144">
        <f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45" t="s">
        <v>102</v>
      </c>
      <c r="AT119" s="145" t="s">
        <v>103</v>
      </c>
      <c r="AU119" s="145" t="s">
        <v>107</v>
      </c>
      <c r="AY119" s="14" t="s">
        <v>99</v>
      </c>
      <c r="BE119" s="146">
        <f>IF(N119="základná",J119,0)</f>
        <v>0</v>
      </c>
      <c r="BF119" s="146">
        <f>IF(N119="znížená",J119,0)</f>
        <v>0</v>
      </c>
      <c r="BG119" s="146">
        <f>IF(N119="zákl. prenesená",J119,0)</f>
        <v>0</v>
      </c>
      <c r="BH119" s="146">
        <f>IF(N119="zníž. prenesená",J119,0)</f>
        <v>0</v>
      </c>
      <c r="BI119" s="146">
        <f>IF(N119="nulová",J119,0)</f>
        <v>0</v>
      </c>
      <c r="BJ119" s="14" t="s">
        <v>107</v>
      </c>
      <c r="BK119" s="146">
        <f>ROUND(I119*H119,2)</f>
        <v>0</v>
      </c>
      <c r="BL119" s="14" t="s">
        <v>102</v>
      </c>
      <c r="BM119" s="145" t="s">
        <v>111</v>
      </c>
    </row>
    <row r="120" spans="1:65" s="2" customFormat="1" ht="16.5" customHeight="1">
      <c r="A120" s="26"/>
      <c r="B120" s="133"/>
      <c r="C120" s="147" t="s">
        <v>112</v>
      </c>
      <c r="D120" s="147" t="s">
        <v>113</v>
      </c>
      <c r="E120" s="148" t="s">
        <v>114</v>
      </c>
      <c r="F120" s="149" t="s">
        <v>115</v>
      </c>
      <c r="G120" s="150" t="s">
        <v>106</v>
      </c>
      <c r="H120" s="151">
        <v>344</v>
      </c>
      <c r="I120" s="152">
        <v>0</v>
      </c>
      <c r="J120" s="152">
        <f>ROUND(I120*H120,2)</f>
        <v>0</v>
      </c>
      <c r="K120" s="153"/>
      <c r="L120" s="154"/>
      <c r="M120" s="155" t="s">
        <v>1</v>
      </c>
      <c r="N120" s="156" t="s">
        <v>35</v>
      </c>
      <c r="O120" s="143">
        <v>0</v>
      </c>
      <c r="P120" s="143">
        <f>O120*H120</f>
        <v>0</v>
      </c>
      <c r="Q120" s="143">
        <v>2.9999999999999997E-4</v>
      </c>
      <c r="R120" s="143">
        <f>Q120*H120</f>
        <v>0.10319999999999999</v>
      </c>
      <c r="S120" s="143">
        <v>0</v>
      </c>
      <c r="T120" s="144">
        <f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5" t="s">
        <v>116</v>
      </c>
      <c r="AT120" s="145" t="s">
        <v>113</v>
      </c>
      <c r="AU120" s="145" t="s">
        <v>107</v>
      </c>
      <c r="AY120" s="14" t="s">
        <v>99</v>
      </c>
      <c r="BE120" s="146">
        <f>IF(N120="základná",J120,0)</f>
        <v>0</v>
      </c>
      <c r="BF120" s="146">
        <f>IF(N120="znížená",J120,0)</f>
        <v>0</v>
      </c>
      <c r="BG120" s="146">
        <f>IF(N120="zákl. prenesená",J120,0)</f>
        <v>0</v>
      </c>
      <c r="BH120" s="146">
        <f>IF(N120="zníž. prenesená",J120,0)</f>
        <v>0</v>
      </c>
      <c r="BI120" s="146">
        <f>IF(N120="nulová",J120,0)</f>
        <v>0</v>
      </c>
      <c r="BJ120" s="14" t="s">
        <v>107</v>
      </c>
      <c r="BK120" s="146">
        <f>ROUND(I120*H120,2)</f>
        <v>0</v>
      </c>
      <c r="BL120" s="14" t="s">
        <v>102</v>
      </c>
      <c r="BM120" s="145" t="s">
        <v>117</v>
      </c>
    </row>
    <row r="121" spans="1:65" s="12" customFormat="1" ht="22.9" customHeight="1">
      <c r="B121" s="121"/>
      <c r="D121" s="122" t="s">
        <v>68</v>
      </c>
      <c r="E121" s="131" t="s">
        <v>118</v>
      </c>
      <c r="F121" s="131" t="s">
        <v>119</v>
      </c>
      <c r="J121" s="132">
        <f>BK121</f>
        <v>0</v>
      </c>
      <c r="L121" s="121"/>
      <c r="M121" s="125"/>
      <c r="N121" s="126"/>
      <c r="O121" s="126"/>
      <c r="P121" s="127">
        <f>SUM(P122:P130)</f>
        <v>171.550061</v>
      </c>
      <c r="Q121" s="126"/>
      <c r="R121" s="127">
        <f>SUM(R122:R130)</f>
        <v>66.699300000000008</v>
      </c>
      <c r="S121" s="126"/>
      <c r="T121" s="128">
        <f>SUM(T122:T130)</f>
        <v>244.291</v>
      </c>
      <c r="AR121" s="122" t="s">
        <v>74</v>
      </c>
      <c r="AT121" s="129" t="s">
        <v>68</v>
      </c>
      <c r="AU121" s="129" t="s">
        <v>74</v>
      </c>
      <c r="AY121" s="122" t="s">
        <v>99</v>
      </c>
      <c r="BK121" s="130">
        <f>SUM(BK122:BK130)</f>
        <v>0</v>
      </c>
    </row>
    <row r="122" spans="1:65" s="2" customFormat="1" ht="21.75" customHeight="1">
      <c r="A122" s="26"/>
      <c r="B122" s="133"/>
      <c r="C122" s="134" t="s">
        <v>74</v>
      </c>
      <c r="D122" s="134" t="s">
        <v>103</v>
      </c>
      <c r="E122" s="135" t="s">
        <v>120</v>
      </c>
      <c r="F122" s="136" t="s">
        <v>121</v>
      </c>
      <c r="G122" s="137" t="s">
        <v>106</v>
      </c>
      <c r="H122" s="138">
        <v>388</v>
      </c>
      <c r="I122" s="139">
        <v>0</v>
      </c>
      <c r="J122" s="139">
        <f t="shared" ref="J122:J130" si="0">ROUND(I122*H122,2)</f>
        <v>0</v>
      </c>
      <c r="K122" s="140"/>
      <c r="L122" s="27"/>
      <c r="M122" s="141" t="s">
        <v>1</v>
      </c>
      <c r="N122" s="142" t="s">
        <v>35</v>
      </c>
      <c r="O122" s="143">
        <v>0.11409</v>
      </c>
      <c r="P122" s="143">
        <f t="shared" ref="P122:P130" si="1">O122*H122</f>
        <v>44.266919999999999</v>
      </c>
      <c r="Q122" s="143">
        <v>9.0000000000000006E-5</v>
      </c>
      <c r="R122" s="143">
        <f t="shared" ref="R122:R130" si="2">Q122*H122</f>
        <v>3.492E-2</v>
      </c>
      <c r="S122" s="143">
        <v>0.127</v>
      </c>
      <c r="T122" s="144">
        <f t="shared" ref="T122:T130" si="3">S122*H122</f>
        <v>49.276000000000003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102</v>
      </c>
      <c r="AT122" s="145" t="s">
        <v>103</v>
      </c>
      <c r="AU122" s="145" t="s">
        <v>107</v>
      </c>
      <c r="AY122" s="14" t="s">
        <v>99</v>
      </c>
      <c r="BE122" s="146">
        <f t="shared" ref="BE122:BE130" si="4">IF(N122="základná",J122,0)</f>
        <v>0</v>
      </c>
      <c r="BF122" s="146">
        <f t="shared" ref="BF122:BF130" si="5">IF(N122="znížená",J122,0)</f>
        <v>0</v>
      </c>
      <c r="BG122" s="146">
        <f t="shared" ref="BG122:BG130" si="6">IF(N122="zákl. prenesená",J122,0)</f>
        <v>0</v>
      </c>
      <c r="BH122" s="146">
        <f t="shared" ref="BH122:BH130" si="7">IF(N122="zníž. prenesená",J122,0)</f>
        <v>0</v>
      </c>
      <c r="BI122" s="146">
        <f t="shared" ref="BI122:BI130" si="8">IF(N122="nulová",J122,0)</f>
        <v>0</v>
      </c>
      <c r="BJ122" s="14" t="s">
        <v>107</v>
      </c>
      <c r="BK122" s="146">
        <f t="shared" ref="BK122:BK130" si="9">ROUND(I122*H122,2)</f>
        <v>0</v>
      </c>
      <c r="BL122" s="14" t="s">
        <v>102</v>
      </c>
      <c r="BM122" s="145" t="s">
        <v>122</v>
      </c>
    </row>
    <row r="123" spans="1:65" s="2" customFormat="1" ht="21.75" customHeight="1">
      <c r="A123" s="26"/>
      <c r="B123" s="133"/>
      <c r="C123" s="134" t="s">
        <v>107</v>
      </c>
      <c r="D123" s="134" t="s">
        <v>103</v>
      </c>
      <c r="E123" s="135" t="s">
        <v>123</v>
      </c>
      <c r="F123" s="136" t="s">
        <v>124</v>
      </c>
      <c r="G123" s="137" t="s">
        <v>125</v>
      </c>
      <c r="H123" s="138">
        <v>7</v>
      </c>
      <c r="I123" s="139">
        <v>0</v>
      </c>
      <c r="J123" s="139">
        <f t="shared" si="0"/>
        <v>0</v>
      </c>
      <c r="K123" s="140"/>
      <c r="L123" s="27"/>
      <c r="M123" s="141" t="s">
        <v>1</v>
      </c>
      <c r="N123" s="142" t="s">
        <v>35</v>
      </c>
      <c r="O123" s="143">
        <v>0.127</v>
      </c>
      <c r="P123" s="143">
        <f t="shared" si="1"/>
        <v>0.88900000000000001</v>
      </c>
      <c r="Q123" s="143">
        <v>0</v>
      </c>
      <c r="R123" s="143">
        <f t="shared" si="2"/>
        <v>0</v>
      </c>
      <c r="S123" s="143">
        <v>0.14499999999999999</v>
      </c>
      <c r="T123" s="144">
        <f t="shared" si="3"/>
        <v>1.0149999999999999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102</v>
      </c>
      <c r="AT123" s="145" t="s">
        <v>103</v>
      </c>
      <c r="AU123" s="145" t="s">
        <v>107</v>
      </c>
      <c r="AY123" s="14" t="s">
        <v>99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4" t="s">
        <v>107</v>
      </c>
      <c r="BK123" s="146">
        <f t="shared" si="9"/>
        <v>0</v>
      </c>
      <c r="BL123" s="14" t="s">
        <v>102</v>
      </c>
      <c r="BM123" s="145" t="s">
        <v>126</v>
      </c>
    </row>
    <row r="124" spans="1:65" s="2" customFormat="1" ht="33" customHeight="1">
      <c r="A124" s="26"/>
      <c r="B124" s="133"/>
      <c r="C124" s="134" t="s">
        <v>127</v>
      </c>
      <c r="D124" s="134" t="s">
        <v>103</v>
      </c>
      <c r="E124" s="135" t="s">
        <v>128</v>
      </c>
      <c r="F124" s="136" t="s">
        <v>129</v>
      </c>
      <c r="G124" s="137" t="s">
        <v>106</v>
      </c>
      <c r="H124" s="138">
        <v>388</v>
      </c>
      <c r="I124" s="139">
        <v>0</v>
      </c>
      <c r="J124" s="139">
        <f t="shared" si="0"/>
        <v>0</v>
      </c>
      <c r="K124" s="140"/>
      <c r="L124" s="27"/>
      <c r="M124" s="141" t="s">
        <v>1</v>
      </c>
      <c r="N124" s="142" t="s">
        <v>35</v>
      </c>
      <c r="O124" s="143">
        <v>7.4999999999999997E-2</v>
      </c>
      <c r="P124" s="143">
        <f t="shared" si="1"/>
        <v>29.099999999999998</v>
      </c>
      <c r="Q124" s="143">
        <v>0</v>
      </c>
      <c r="R124" s="143">
        <f t="shared" si="2"/>
        <v>0</v>
      </c>
      <c r="S124" s="143">
        <v>0.5</v>
      </c>
      <c r="T124" s="144">
        <f t="shared" si="3"/>
        <v>194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102</v>
      </c>
      <c r="AT124" s="145" t="s">
        <v>103</v>
      </c>
      <c r="AU124" s="145" t="s">
        <v>107</v>
      </c>
      <c r="AY124" s="14" t="s">
        <v>99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4" t="s">
        <v>107</v>
      </c>
      <c r="BK124" s="146">
        <f t="shared" si="9"/>
        <v>0</v>
      </c>
      <c r="BL124" s="14" t="s">
        <v>102</v>
      </c>
      <c r="BM124" s="145" t="s">
        <v>130</v>
      </c>
    </row>
    <row r="125" spans="1:65" s="2" customFormat="1" ht="16.5" customHeight="1">
      <c r="A125" s="26"/>
      <c r="B125" s="133"/>
      <c r="C125" s="147" t="s">
        <v>131</v>
      </c>
      <c r="D125" s="147" t="s">
        <v>113</v>
      </c>
      <c r="E125" s="148" t="s">
        <v>132</v>
      </c>
      <c r="F125" s="149" t="s">
        <v>133</v>
      </c>
      <c r="G125" s="150" t="s">
        <v>134</v>
      </c>
      <c r="H125" s="151">
        <v>216</v>
      </c>
      <c r="I125" s="152">
        <v>0</v>
      </c>
      <c r="J125" s="152">
        <f t="shared" si="0"/>
        <v>0</v>
      </c>
      <c r="K125" s="153"/>
      <c r="L125" s="154"/>
      <c r="M125" s="155" t="s">
        <v>1</v>
      </c>
      <c r="N125" s="156" t="s">
        <v>35</v>
      </c>
      <c r="O125" s="143">
        <v>0</v>
      </c>
      <c r="P125" s="143">
        <f t="shared" si="1"/>
        <v>0</v>
      </c>
      <c r="Q125" s="143">
        <v>4.8000000000000001E-2</v>
      </c>
      <c r="R125" s="143">
        <f t="shared" si="2"/>
        <v>10.368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116</v>
      </c>
      <c r="AT125" s="145" t="s">
        <v>113</v>
      </c>
      <c r="AU125" s="145" t="s">
        <v>107</v>
      </c>
      <c r="AY125" s="14" t="s">
        <v>99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4" t="s">
        <v>107</v>
      </c>
      <c r="BK125" s="146">
        <f t="shared" si="9"/>
        <v>0</v>
      </c>
      <c r="BL125" s="14" t="s">
        <v>102</v>
      </c>
      <c r="BM125" s="145" t="s">
        <v>135</v>
      </c>
    </row>
    <row r="126" spans="1:65" s="2" customFormat="1" ht="21.75" customHeight="1">
      <c r="A126" s="26"/>
      <c r="B126" s="133"/>
      <c r="C126" s="134" t="s">
        <v>136</v>
      </c>
      <c r="D126" s="134" t="s">
        <v>103</v>
      </c>
      <c r="E126" s="135" t="s">
        <v>137</v>
      </c>
      <c r="F126" s="136" t="s">
        <v>138</v>
      </c>
      <c r="G126" s="137" t="s">
        <v>125</v>
      </c>
      <c r="H126" s="138">
        <v>216</v>
      </c>
      <c r="I126" s="139">
        <v>0</v>
      </c>
      <c r="J126" s="139">
        <f t="shared" si="0"/>
        <v>0</v>
      </c>
      <c r="K126" s="140"/>
      <c r="L126" s="27"/>
      <c r="M126" s="141" t="s">
        <v>1</v>
      </c>
      <c r="N126" s="142" t="s">
        <v>35</v>
      </c>
      <c r="O126" s="143">
        <v>0.20399999999999999</v>
      </c>
      <c r="P126" s="143">
        <f t="shared" si="1"/>
        <v>44.064</v>
      </c>
      <c r="Q126" s="143">
        <v>0.12584000000000001</v>
      </c>
      <c r="R126" s="143">
        <f t="shared" si="2"/>
        <v>27.181440000000002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102</v>
      </c>
      <c r="AT126" s="145" t="s">
        <v>103</v>
      </c>
      <c r="AU126" s="145" t="s">
        <v>107</v>
      </c>
      <c r="AY126" s="14" t="s">
        <v>99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107</v>
      </c>
      <c r="BK126" s="146">
        <f t="shared" si="9"/>
        <v>0</v>
      </c>
      <c r="BL126" s="14" t="s">
        <v>102</v>
      </c>
      <c r="BM126" s="145" t="s">
        <v>139</v>
      </c>
    </row>
    <row r="127" spans="1:65" s="2" customFormat="1" ht="21.75" customHeight="1">
      <c r="A127" s="26"/>
      <c r="B127" s="133"/>
      <c r="C127" s="134" t="s">
        <v>140</v>
      </c>
      <c r="D127" s="134" t="s">
        <v>103</v>
      </c>
      <c r="E127" s="135" t="s">
        <v>141</v>
      </c>
      <c r="F127" s="136" t="s">
        <v>142</v>
      </c>
      <c r="G127" s="137" t="s">
        <v>134</v>
      </c>
      <c r="H127" s="138">
        <v>2</v>
      </c>
      <c r="I127" s="139">
        <v>0</v>
      </c>
      <c r="J127" s="139">
        <f t="shared" si="0"/>
        <v>0</v>
      </c>
      <c r="K127" s="140"/>
      <c r="L127" s="27"/>
      <c r="M127" s="141" t="s">
        <v>1</v>
      </c>
      <c r="N127" s="142" t="s">
        <v>35</v>
      </c>
      <c r="O127" s="143">
        <v>15.499829999999999</v>
      </c>
      <c r="P127" s="143">
        <f t="shared" si="1"/>
        <v>30.999659999999999</v>
      </c>
      <c r="Q127" s="143">
        <v>14.55747</v>
      </c>
      <c r="R127" s="143">
        <f t="shared" si="2"/>
        <v>29.114940000000001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102</v>
      </c>
      <c r="AT127" s="145" t="s">
        <v>103</v>
      </c>
      <c r="AU127" s="145" t="s">
        <v>107</v>
      </c>
      <c r="AY127" s="14" t="s">
        <v>99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107</v>
      </c>
      <c r="BK127" s="146">
        <f t="shared" si="9"/>
        <v>0</v>
      </c>
      <c r="BL127" s="14" t="s">
        <v>102</v>
      </c>
      <c r="BM127" s="145" t="s">
        <v>143</v>
      </c>
    </row>
    <row r="128" spans="1:65" s="2" customFormat="1" ht="21.75" customHeight="1">
      <c r="A128" s="26"/>
      <c r="B128" s="133"/>
      <c r="C128" s="134" t="s">
        <v>116</v>
      </c>
      <c r="D128" s="134" t="s">
        <v>103</v>
      </c>
      <c r="E128" s="135" t="s">
        <v>144</v>
      </c>
      <c r="F128" s="136" t="s">
        <v>145</v>
      </c>
      <c r="G128" s="137" t="s">
        <v>146</v>
      </c>
      <c r="H128" s="138">
        <v>244.291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35</v>
      </c>
      <c r="O128" s="143">
        <v>3.1E-2</v>
      </c>
      <c r="P128" s="143">
        <f t="shared" si="1"/>
        <v>7.5730209999999998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102</v>
      </c>
      <c r="AT128" s="145" t="s">
        <v>103</v>
      </c>
      <c r="AU128" s="145" t="s">
        <v>107</v>
      </c>
      <c r="AY128" s="14" t="s">
        <v>99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107</v>
      </c>
      <c r="BK128" s="146">
        <f t="shared" si="9"/>
        <v>0</v>
      </c>
      <c r="BL128" s="14" t="s">
        <v>102</v>
      </c>
      <c r="BM128" s="145" t="s">
        <v>147</v>
      </c>
    </row>
    <row r="129" spans="1:65" s="2" customFormat="1" ht="21.75" customHeight="1">
      <c r="A129" s="26"/>
      <c r="B129" s="133"/>
      <c r="C129" s="134" t="s">
        <v>118</v>
      </c>
      <c r="D129" s="134" t="s">
        <v>103</v>
      </c>
      <c r="E129" s="135" t="s">
        <v>148</v>
      </c>
      <c r="F129" s="136" t="s">
        <v>149</v>
      </c>
      <c r="G129" s="137" t="s">
        <v>146</v>
      </c>
      <c r="H129" s="138">
        <v>244.291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35</v>
      </c>
      <c r="O129" s="143">
        <v>6.0000000000000001E-3</v>
      </c>
      <c r="P129" s="143">
        <f t="shared" si="1"/>
        <v>1.465746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102</v>
      </c>
      <c r="AT129" s="145" t="s">
        <v>103</v>
      </c>
      <c r="AU129" s="145" t="s">
        <v>107</v>
      </c>
      <c r="AY129" s="14" t="s">
        <v>99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107</v>
      </c>
      <c r="BK129" s="146">
        <f t="shared" si="9"/>
        <v>0</v>
      </c>
      <c r="BL129" s="14" t="s">
        <v>102</v>
      </c>
      <c r="BM129" s="145" t="s">
        <v>150</v>
      </c>
    </row>
    <row r="130" spans="1:65" s="2" customFormat="1" ht="21.75" customHeight="1">
      <c r="A130" s="26"/>
      <c r="B130" s="133"/>
      <c r="C130" s="134" t="s">
        <v>151</v>
      </c>
      <c r="D130" s="134" t="s">
        <v>103</v>
      </c>
      <c r="E130" s="135" t="s">
        <v>152</v>
      </c>
      <c r="F130" s="136" t="s">
        <v>153</v>
      </c>
      <c r="G130" s="137" t="s">
        <v>146</v>
      </c>
      <c r="H130" s="138">
        <v>244.291</v>
      </c>
      <c r="I130" s="139">
        <v>0</v>
      </c>
      <c r="J130" s="139">
        <f t="shared" si="0"/>
        <v>0</v>
      </c>
      <c r="K130" s="140"/>
      <c r="L130" s="27"/>
      <c r="M130" s="157" t="s">
        <v>1</v>
      </c>
      <c r="N130" s="158" t="s">
        <v>35</v>
      </c>
      <c r="O130" s="159">
        <v>5.3999999999999999E-2</v>
      </c>
      <c r="P130" s="159">
        <f t="shared" si="1"/>
        <v>13.191713999999999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102</v>
      </c>
      <c r="AT130" s="145" t="s">
        <v>103</v>
      </c>
      <c r="AU130" s="145" t="s">
        <v>107</v>
      </c>
      <c r="AY130" s="14" t="s">
        <v>99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107</v>
      </c>
      <c r="BK130" s="146">
        <f t="shared" si="9"/>
        <v>0</v>
      </c>
      <c r="BL130" s="14" t="s">
        <v>102</v>
      </c>
      <c r="BM130" s="145" t="s">
        <v>154</v>
      </c>
    </row>
    <row r="131" spans="1:65" s="2" customFormat="1" ht="6.95" customHeight="1">
      <c r="A131" s="26"/>
      <c r="B131" s="41"/>
      <c r="C131" s="42"/>
      <c r="D131" s="42"/>
      <c r="E131" s="42"/>
      <c r="F131" s="42"/>
      <c r="G131" s="42"/>
      <c r="H131" s="42"/>
      <c r="I131" s="42"/>
      <c r="J131" s="42"/>
      <c r="K131" s="42"/>
      <c r="L131" s="27"/>
      <c r="M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</sheetData>
  <autoFilter ref="C114:K130"/>
  <mergeCells count="6">
    <mergeCell ref="E107:H10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2020-22 - chodnik ZŠ Jovsa</vt:lpstr>
      <vt:lpstr>'2020-22 - chodnik ZŠ Jovsa'!Názvy_tlače</vt:lpstr>
      <vt:lpstr>'Rekapitulácia stavby'!Názvy_tlače</vt:lpstr>
      <vt:lpstr>'2020-22 - chodnik ZŠ Jovsa'!Oblasť_tlače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LAPTOP-302P9OM4\Petronela</dc:creator>
  <cp:lastModifiedBy>ČORNEJOVÁ Ľubica</cp:lastModifiedBy>
  <dcterms:created xsi:type="dcterms:W3CDTF">2020-07-28T05:30:56Z</dcterms:created>
  <dcterms:modified xsi:type="dcterms:W3CDTF">2020-07-31T07:22:59Z</dcterms:modified>
</cp:coreProperties>
</file>